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출퇴근 기록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hh:mm"/>
    <numFmt numFmtId="165" formatCode="0.0&quot;시간&quot;"/>
    <numFmt numFmtId="166" formatCode="#,##0&quot;원&quot;"/>
    <numFmt numFmtId="167" formatCode="mm-dd"/>
    <numFmt numFmtId="168" formatCode="0.0"/>
    <numFmt numFmtId="169" formatCode="0.00;;&quot;-&quot;"/>
    <numFmt numFmtId="170" formatCode="0;;&quot;-&quot;"/>
    <numFmt numFmtId="171" formatCode="0&quot;일&quot;"/>
    <numFmt numFmtId="172" formatCode="0.0&quot;일&quot;"/>
    <numFmt numFmtId="173" formatCode="0.00&quot;시간&quot;"/>
    <numFmt numFmtId="174" formatCode="#,##0&quot;원&quot;;-#,##0&quot;원&quot;;&quot;-&quot;"/>
  </numFmts>
  <fonts count="13">
    <font>
      <name val="Calibri"/>
      <family val="2"/>
      <color theme="1"/>
      <sz val="11"/>
      <scheme val="minor"/>
    </font>
    <font>
      <name val="맑은 고딕"/>
      <b val="1"/>
      <color rgb="001B2A41"/>
      <sz val="18"/>
    </font>
    <font>
      <name val="맑은 고딕"/>
      <color rgb="006B7686"/>
      <sz val="9"/>
    </font>
    <font>
      <name val="맑은 고딕"/>
      <b val="1"/>
      <color rgb="001F2937"/>
      <sz val="10"/>
    </font>
    <font>
      <name val="맑은 고딕"/>
      <b val="1"/>
      <color rgb="002B5797"/>
      <sz val="11"/>
    </font>
    <font>
      <name val="맑은 고딕"/>
      <b val="1"/>
      <color rgb="001F2937"/>
      <sz val="11"/>
    </font>
    <font>
      <name val="맑은 고딕"/>
      <color rgb="001F2937"/>
      <sz val="10"/>
    </font>
    <font>
      <name val="맑은 고딕"/>
      <b val="1"/>
      <color rgb="00FFFFFF"/>
      <sz val="10"/>
    </font>
    <font>
      <name val="맑은 고딕"/>
      <i val="1"/>
      <color rgb="006B7686"/>
      <sz val="9"/>
    </font>
    <font>
      <name val="맑은 고딕"/>
      <b val="1"/>
      <color rgb="002F7D5B"/>
      <sz val="10"/>
    </font>
    <font>
      <name val="맑은 고딕"/>
      <b val="1"/>
      <color rgb="001B2A41"/>
      <sz val="20"/>
    </font>
    <font>
      <name val="맑은 고딕"/>
      <color rgb="006B7686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E3E8EF"/>
      </patternFill>
    </fill>
    <fill>
      <patternFill patternType="solid">
        <fgColor rgb="00FFF8DC"/>
      </patternFill>
    </fill>
    <fill>
      <patternFill patternType="solid">
        <fgColor rgb="001B2A41"/>
      </patternFill>
    </fill>
    <fill>
      <patternFill patternType="solid">
        <fgColor rgb="00EEF1F5"/>
      </patternFill>
    </fill>
  </fills>
  <borders count="6">
    <border>
      <left/>
      <right/>
      <top/>
      <bottom/>
      <diagonal/>
    </border>
    <border>
      <left style="thin">
        <color rgb="00C3CAD5"/>
      </left>
      <right style="thin">
        <color rgb="00C3CAD5"/>
      </right>
      <top style="thin">
        <color rgb="00C3CAD5"/>
      </top>
      <bottom style="thin">
        <color rgb="00C3CAD5"/>
      </bottom>
    </border>
    <border>
      <left/>
      <right/>
      <top style="thin">
        <color rgb="00C3CAD5"/>
      </top>
      <bottom/>
      <diagonal/>
    </border>
    <border>
      <left/>
      <right style="thin">
        <color rgb="00C3CAD5"/>
      </right>
      <top style="thin">
        <color rgb="00C3CAD5"/>
      </top>
      <bottom/>
      <diagonal/>
    </border>
    <border>
      <left/>
      <right style="thin">
        <color rgb="00C3CAD5"/>
      </right>
      <top style="thin">
        <color rgb="00C3CAD5"/>
      </top>
      <bottom style="thin">
        <color rgb="00C3CAD5"/>
      </bottom>
      <diagonal/>
    </border>
    <border>
      <left/>
      <right/>
      <top style="thin">
        <color rgb="00C3CAD5"/>
      </top>
      <bottom style="thin">
        <color rgb="00C3CAD5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4" borderId="1" applyAlignment="1" pivotButton="0" quotePrefix="0" xfId="0">
      <alignment horizontal="left" vertical="center"/>
    </xf>
    <xf numFmtId="0" fontId="6" fillId="4" borderId="1" pivotButton="0" quotePrefix="0" xfId="0"/>
    <xf numFmtId="0" fontId="3" fillId="2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1" fontId="4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164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167" fontId="6" fillId="5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8" fontId="6" fillId="0" borderId="1" applyAlignment="1" pivotButton="0" quotePrefix="0" xfId="0">
      <alignment horizontal="center" vertical="center" wrapText="1"/>
    </xf>
    <xf numFmtId="169" fontId="3" fillId="5" borderId="1" applyAlignment="1" pivotButton="0" quotePrefix="0" xfId="0">
      <alignment horizontal="center" vertical="center" wrapText="1"/>
    </xf>
    <xf numFmtId="169" fontId="6" fillId="5" borderId="1" applyAlignment="1" pivotButton="0" quotePrefix="0" xfId="0">
      <alignment horizontal="center" vertical="center" wrapText="1"/>
    </xf>
    <xf numFmtId="170" fontId="6" fillId="5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6" fillId="0" borderId="1" pivotButton="0" quotePrefix="0" xfId="0"/>
    <xf numFmtId="0" fontId="0" fillId="0" borderId="5" pivotButton="0" quotePrefix="0" xfId="0"/>
    <xf numFmtId="0" fontId="6" fillId="2" borderId="1" pivotButton="0" quotePrefix="0" xfId="0"/>
    <xf numFmtId="171" fontId="3" fillId="5" borderId="1" applyAlignment="1" pivotButton="0" quotePrefix="0" xfId="0">
      <alignment horizontal="right" vertical="center"/>
    </xf>
    <xf numFmtId="0" fontId="0" fillId="0" borderId="1" pivotButton="0" quotePrefix="0" xfId="0"/>
    <xf numFmtId="174" fontId="3" fillId="5" borderId="1" applyAlignment="1" pivotButton="0" quotePrefix="0" xfId="0">
      <alignment horizontal="right" vertical="center"/>
    </xf>
    <xf numFmtId="172" fontId="3" fillId="5" borderId="1" applyAlignment="1" pivotButton="0" quotePrefix="0" xfId="0">
      <alignment horizontal="right" vertical="center"/>
    </xf>
    <xf numFmtId="173" fontId="3" fillId="5" borderId="1" applyAlignment="1" pivotButton="0" quotePrefix="0" xfId="0">
      <alignment horizontal="right" vertical="center"/>
    </xf>
    <xf numFmtId="174" fontId="9" fillId="5" borderId="1" applyAlignment="1" pivotButton="0" quotePrefix="0" xfId="0">
      <alignment horizontal="right" vertical="center"/>
    </xf>
    <xf numFmtId="0" fontId="2" fillId="0" borderId="0" pivotButton="0" quotePrefix="0" xfId="0"/>
    <xf numFmtId="0" fontId="3" fillId="5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/>
    </xf>
  </cellXfs>
  <cellStyles count="1">
    <cellStyle name="Normal" xfId="0" builtinId="0" hidden="0"/>
  </cellStyles>
  <dxfs count="5">
    <dxf>
      <font>
        <b val="1"/>
        <color rgb="00C8553D"/>
      </font>
    </dxf>
    <dxf>
      <font>
        <b val="1"/>
        <color rgb="002B5797"/>
      </font>
    </dxf>
    <dxf>
      <fill>
        <patternFill patternType="solid">
          <fgColor rgb="00F1F1F1"/>
        </patternFill>
      </fill>
    </dxf>
    <dxf>
      <fill>
        <patternFill patternType="solid">
          <fgColor rgb="00E7EEF8"/>
        </patternFill>
      </fill>
    </dxf>
    <dxf>
      <fill>
        <patternFill patternType="solid">
          <fgColor rgb="00FBE3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3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40" customHeight="1">
      <c r="B2" s="1" t="inlineStr">
        <is>
          <t>출퇴근 기록부 엑셀 (근태 관리)</t>
        </is>
      </c>
    </row>
    <row r="3" ht="34" customHeight="1">
      <c r="B3" s="2" t="inlineStr">
        <is>
          <t>출퇴근 시각만 입력하면 근무시간·연장·야간·지각·조퇴와 예상 임금이 자동으로 계산되는 월별 근태 기록부입니다.</t>
        </is>
      </c>
    </row>
    <row r="5">
      <c r="B5" s="3" t="inlineStr">
        <is>
          <t>사용 순서</t>
        </is>
      </c>
      <c r="C5" s="4" t="inlineStr"/>
    </row>
    <row r="6" ht="32" customHeight="1">
      <c r="B6" s="5" t="inlineStr">
        <is>
          <t>1. 기본 정보</t>
        </is>
      </c>
      <c r="C6" s="6" t="inlineStr">
        <is>
          <t>연도·월·성명과 기준 출퇴근 시각, 휴게시간, 시급, 5인 이상 여부를 입력합니다.</t>
        </is>
      </c>
    </row>
    <row r="7" ht="32" customHeight="1">
      <c r="B7" s="5" t="inlineStr">
        <is>
          <t>2. 매일 기록</t>
        </is>
      </c>
      <c r="C7" s="6" t="inlineStr">
        <is>
          <t>구분(▼)을 고르고 출근·퇴근 시각을 "09:00"처럼 입력합니다. 휴게시간이 다른 날만 휴게 칸에 적습니다.</t>
        </is>
      </c>
    </row>
    <row r="8" ht="32" customHeight="1">
      <c r="B8" s="5" t="inlineStr">
        <is>
          <t>3. 자동 계산</t>
        </is>
      </c>
      <c r="C8" s="6" t="inlineStr">
        <is>
          <t>근무시간, 연장(8시간 초과), 야간(22~06시), 지각·조퇴 분이 계산됩니다. 밤샘 근무(퇴근이 다음 날)도 계산됩니다.</t>
        </is>
      </c>
    </row>
    <row r="9" ht="22" customHeight="1">
      <c r="B9" s="5" t="inlineStr">
        <is>
          <t>4. 월말 확인</t>
        </is>
      </c>
      <c r="C9" s="6" t="inlineStr">
        <is>
          <t>아래 집계와 예상 임금을 확인하고 서명란이 있는 한 장으로 인쇄합니다.</t>
        </is>
      </c>
    </row>
    <row r="11">
      <c r="B11" s="3" t="inlineStr">
        <is>
          <t>칸 색깔 안내</t>
        </is>
      </c>
      <c r="C11" s="4" t="inlineStr"/>
    </row>
    <row r="12">
      <c r="B12" s="7" t="inlineStr">
        <is>
          <t>노란 칸</t>
        </is>
      </c>
      <c r="C12" s="8" t="inlineStr">
        <is>
          <t>직접 입력하거나 목록(▼)에서 고르는 칸입니다.</t>
        </is>
      </c>
    </row>
    <row r="13">
      <c r="B13" s="9" t="inlineStr">
        <is>
          <t>흰 칸</t>
        </is>
      </c>
      <c r="C13" s="8" t="inlineStr">
        <is>
          <t>표에 내용을 차례로 입력하는 칸입니다.</t>
        </is>
      </c>
    </row>
    <row r="14">
      <c r="B14" s="10" t="inlineStr">
        <is>
          <t>회색 칸</t>
        </is>
      </c>
      <c r="C14" s="8" t="inlineStr">
        <is>
          <t>수식으로 자동 계산됩니다. 지우거나 덮어쓰지 마세요.</t>
        </is>
      </c>
    </row>
    <row r="16">
      <c r="B16" s="3" t="inlineStr">
        <is>
          <t>알아두세요</t>
        </is>
      </c>
      <c r="C16" s="4" t="inlineStr"/>
    </row>
    <row r="17" ht="20" customHeight="1">
      <c r="B17" s="6" t="inlineStr">
        <is>
          <t>· 시각은 반드시 "09:00"처럼 콜론(:)을 넣어 입력하세요.</t>
        </is>
      </c>
    </row>
    <row r="18" ht="32" customHeight="1">
      <c r="B18" s="6" t="inlineStr">
        <is>
          <t>· 지각은 기준 출근 시각보다 늦게 온 시간(분)입니다. 교대 근무자는 기준 출근·퇴근 시각을 근무조에 맞게 바꾸세요.</t>
        </is>
      </c>
    </row>
    <row r="19" ht="20" customHeight="1">
      <c r="B19" s="6" t="inlineStr">
        <is>
          <t>· 예상 임금에는 주휴수당·연차수당이 포함되지 않습니다. 주휴수당은 사이트의 주휴수당 계산기를 이용하세요.</t>
        </is>
      </c>
    </row>
    <row r="20" ht="20" customHeight="1">
      <c r="B20" s="6" t="inlineStr">
        <is>
          <t>· 직원이 여러 명이면 시트를 복사(시트 탭 우클릭 → 이동/복사)해 사람마다 한 장씩 쓰세요.</t>
        </is>
      </c>
    </row>
    <row r="21" ht="20" customHeight="1">
      <c r="B21" s="6" t="inlineStr">
        <is>
          <t>· 예시 기록 8일은 지우고 사용하세요.</t>
        </is>
      </c>
    </row>
    <row r="23" ht="30" customHeight="1">
      <c r="B23" s="11" t="inlineStr">
        <is>
          <t>무료 엑셀 템플릿 · https://uglydolls.shop  —  MS 엑셀, 구글 스프레드시트, 한셀, 리브레오피스에서 열 수 있습니다. 개인·업무 목적으로 자유롭게 사용하되 파일 자체의 재배포·판매는 금지됩니다.</t>
        </is>
      </c>
    </row>
  </sheetData>
  <mergeCells count="8">
    <mergeCell ref="B21:C21"/>
    <mergeCell ref="B2:C2"/>
    <mergeCell ref="B3:C3"/>
    <mergeCell ref="B19:C19"/>
    <mergeCell ref="B20:C20"/>
    <mergeCell ref="B23:C23"/>
    <mergeCell ref="B17:C17"/>
    <mergeCell ref="B18:C18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8"/>
  <sheetViews>
    <sheetView showGridLines="0" tabSelected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9" customWidth="1" min="4" max="4"/>
    <col width="9" customWidth="1" min="5" max="5"/>
    <col width="10" customWidth="1" min="6" max="6"/>
    <col width="10" customWidth="1" min="7" max="7"/>
    <col width="9" customWidth="1" min="8" max="8"/>
    <col width="9" customWidth="1" min="9" max="9"/>
    <col width="9" customWidth="1" min="10" max="10"/>
    <col width="9" customWidth="1" min="11" max="11"/>
    <col width="18" customWidth="1" min="12" max="12"/>
  </cols>
  <sheetData>
    <row r="1" ht="34" customHeight="1">
      <c r="A1" s="12" t="inlineStr">
        <is>
          <t>출퇴근 기록부 (근태 관리)</t>
        </is>
      </c>
    </row>
    <row r="2" ht="18" customHeight="1">
      <c r="A2" s="13" t="inlineStr">
        <is>
          <t>출근·퇴근 시각만 입력하면 근무시간, 연장·야간 근로시간, 지각·조퇴, 예상 임금이 자동 계산됩니다.</t>
        </is>
      </c>
    </row>
    <row r="3">
      <c r="A3" s="14" t="inlineStr">
        <is>
          <t>연도</t>
        </is>
      </c>
      <c r="B3" s="15" t="n">
        <v>2026</v>
      </c>
      <c r="C3" s="14" t="inlineStr">
        <is>
          <t>월</t>
        </is>
      </c>
      <c r="D3" s="15" t="n">
        <v>10</v>
      </c>
      <c r="E3" s="14" t="inlineStr">
        <is>
          <t>성명</t>
        </is>
      </c>
      <c r="F3" s="16" t="inlineStr">
        <is>
          <t>홍길동</t>
        </is>
      </c>
      <c r="G3" s="14" t="inlineStr">
        <is>
          <t>소속</t>
        </is>
      </c>
      <c r="H3" s="17" t="inlineStr">
        <is>
          <t>○○점</t>
        </is>
      </c>
      <c r="I3" s="18" t="n"/>
    </row>
    <row r="4">
      <c r="A4" s="14" t="inlineStr">
        <is>
          <t>기준 출근</t>
        </is>
      </c>
      <c r="B4" s="19" t="n">
        <v>0.375</v>
      </c>
      <c r="C4" s="14" t="inlineStr">
        <is>
          <t>기준 퇴근</t>
        </is>
      </c>
      <c r="D4" s="19" t="n">
        <v>0.75</v>
      </c>
      <c r="E4" s="14" t="inlineStr">
        <is>
          <t>기본 휴게</t>
        </is>
      </c>
      <c r="F4" s="20" t="n">
        <v>1</v>
      </c>
      <c r="G4" s="14" t="inlineStr">
        <is>
          <t>시급</t>
        </is>
      </c>
      <c r="H4" s="21" t="n">
        <v>10320</v>
      </c>
      <c r="I4" s="18" t="n"/>
      <c r="J4" s="14" t="inlineStr">
        <is>
          <t>5인 이상</t>
        </is>
      </c>
      <c r="K4" s="22" t="inlineStr">
        <is>
          <t>예</t>
        </is>
      </c>
    </row>
    <row r="6" ht="30" customHeight="1">
      <c r="A6" s="23" t="inlineStr">
        <is>
          <t>날짜</t>
        </is>
      </c>
      <c r="B6" s="23" t="inlineStr">
        <is>
          <t>요일</t>
        </is>
      </c>
      <c r="C6" s="23" t="inlineStr">
        <is>
          <t>구분</t>
        </is>
      </c>
      <c r="D6" s="23" t="inlineStr">
        <is>
          <t>출근</t>
        </is>
      </c>
      <c r="E6" s="23" t="inlineStr">
        <is>
          <t>퇴근</t>
        </is>
      </c>
      <c r="F6" s="23" t="inlineStr">
        <is>
          <t>휴게(시간)</t>
        </is>
      </c>
      <c r="G6" s="23" t="inlineStr">
        <is>
          <t>근무시간</t>
        </is>
      </c>
      <c r="H6" s="23" t="inlineStr">
        <is>
          <t>연장</t>
        </is>
      </c>
      <c r="I6" s="23" t="inlineStr">
        <is>
          <t>야간</t>
        </is>
      </c>
      <c r="J6" s="23" t="inlineStr">
        <is>
          <t>지각(분)</t>
        </is>
      </c>
      <c r="K6" s="23" t="inlineStr">
        <is>
          <t>조퇴(분)</t>
        </is>
      </c>
      <c r="L6" s="23" t="inlineStr">
        <is>
          <t>비고</t>
        </is>
      </c>
    </row>
    <row r="7">
      <c r="A7" s="24">
        <f>IF(1&lt;=DAY(EOMONTH(DATE($B$3,$D$3,1),0)),DATE($B$3,$D$3,1),"")</f>
        <v/>
      </c>
      <c r="B7" s="10">
        <f>IF(A7="","",CHOOSE(WEEKDAY(A7),"일","월","화","수","목","금","토"))</f>
        <v/>
      </c>
      <c r="C7" s="25" t="inlineStr">
        <is>
          <t>근무</t>
        </is>
      </c>
      <c r="D7" s="26" t="n">
        <v>0.375</v>
      </c>
      <c r="E7" s="26" t="n">
        <v>0.75</v>
      </c>
      <c r="F7" s="27" t="n"/>
      <c r="G7" s="28">
        <f>IF(OR(D7="",E7=""),"",ROUND(MOD(E7-D7,1)*24-IF(F7="",$F$4,F7),2))</f>
        <v/>
      </c>
      <c r="H7" s="29">
        <f>IF(G7="","",MAX(G7-8,0))</f>
        <v/>
      </c>
      <c r="I7" s="29">
        <f>IF(OR(D7="",E7=""),"",ROUND((MAX(0,MIN(IF(E7&lt;D7,E7+1,E7),1+6/24)-MAX(D7,22/24))+MAX(0,MIN(IF(E7&lt;D7,E7+1,E7),6/24)-D7))*24,2))</f>
        <v/>
      </c>
      <c r="J7" s="30">
        <f>IF(D7="","",MAX(0,ROUND((D7-$B$4)*1440,0)))</f>
        <v/>
      </c>
      <c r="K7" s="30">
        <f>IF(OR(D7="",E7=""),"",IF(E7&lt;D7,0,MAX(0,ROUND(($D$4-E7)*1440,0))))</f>
        <v/>
      </c>
      <c r="L7" s="31" t="inlineStr">
        <is>
          <t>예시 · 지우고 사용</t>
        </is>
      </c>
    </row>
    <row r="8">
      <c r="A8" s="24">
        <f>IF(2&lt;=DAY(EOMONTH(DATE($B$3,$D$3,1),0)),DATE($B$3,$D$3,2),"")</f>
        <v/>
      </c>
      <c r="B8" s="10">
        <f>IF(A8="","",CHOOSE(WEEKDAY(A8),"일","월","화","수","목","금","토"))</f>
        <v/>
      </c>
      <c r="C8" s="25" t="inlineStr">
        <is>
          <t>근무</t>
        </is>
      </c>
      <c r="D8" s="26" t="n">
        <v>0.3715277777777778</v>
      </c>
      <c r="E8" s="26" t="n">
        <v>0.8541666666666666</v>
      </c>
      <c r="F8" s="27" t="n"/>
      <c r="G8" s="28">
        <f>IF(OR(D8="",E8=""),"",ROUND(MOD(E8-D8,1)*24-IF(F8="",$F$4,F8),2))</f>
        <v/>
      </c>
      <c r="H8" s="29">
        <f>IF(G8="","",MAX(G8-8,0))</f>
        <v/>
      </c>
      <c r="I8" s="29">
        <f>IF(OR(D8="",E8=""),"",ROUND((MAX(0,MIN(IF(E8&lt;D8,E8+1,E8),1+6/24)-MAX(D8,22/24))+MAX(0,MIN(IF(E8&lt;D8,E8+1,E8),6/24)-D8))*24,2))</f>
        <v/>
      </c>
      <c r="J8" s="30">
        <f>IF(D8="","",MAX(0,ROUND((D8-$B$4)*1440,0)))</f>
        <v/>
      </c>
      <c r="K8" s="30">
        <f>IF(OR(D8="",E8=""),"",IF(E8&lt;D8,0,MAX(0,ROUND(($D$4-E8)*1440,0))))</f>
        <v/>
      </c>
      <c r="L8" s="31" t="inlineStr">
        <is>
          <t>예시 · 지우고 사용</t>
        </is>
      </c>
    </row>
    <row r="9">
      <c r="A9" s="24">
        <f>IF(3&lt;=DAY(EOMONTH(DATE($B$3,$D$3,1),0)),DATE($B$3,$D$3,3),"")</f>
        <v/>
      </c>
      <c r="B9" s="10">
        <f>IF(A9="","",CHOOSE(WEEKDAY(A9),"일","월","화","수","목","금","토"))</f>
        <v/>
      </c>
      <c r="C9" s="25" t="inlineStr">
        <is>
          <t>공휴일</t>
        </is>
      </c>
      <c r="D9" s="26" t="n"/>
      <c r="E9" s="26" t="n"/>
      <c r="F9" s="27" t="n"/>
      <c r="G9" s="28">
        <f>IF(OR(D9="",E9=""),"",ROUND(MOD(E9-D9,1)*24-IF(F9="",$F$4,F9),2))</f>
        <v/>
      </c>
      <c r="H9" s="29">
        <f>IF(G9="","",MAX(G9-8,0))</f>
        <v/>
      </c>
      <c r="I9" s="29">
        <f>IF(OR(D9="",E9=""),"",ROUND((MAX(0,MIN(IF(E9&lt;D9,E9+1,E9),1+6/24)-MAX(D9,22/24))+MAX(0,MIN(IF(E9&lt;D9,E9+1,E9),6/24)-D9))*24,2))</f>
        <v/>
      </c>
      <c r="J9" s="30">
        <f>IF(D9="","",MAX(0,ROUND((D9-$B$4)*1440,0)))</f>
        <v/>
      </c>
      <c r="K9" s="30">
        <f>IF(OR(D9="",E9=""),"",IF(E9&lt;D9,0,MAX(0,ROUND(($D$4-E9)*1440,0))))</f>
        <v/>
      </c>
      <c r="L9" s="31" t="inlineStr">
        <is>
          <t>예시 · 지우고 사용</t>
        </is>
      </c>
    </row>
    <row r="10">
      <c r="A10" s="24">
        <f>IF(4&lt;=DAY(EOMONTH(DATE($B$3,$D$3,1),0)),DATE($B$3,$D$3,4),"")</f>
        <v/>
      </c>
      <c r="B10" s="10">
        <f>IF(A10="","",CHOOSE(WEEKDAY(A10),"일","월","화","수","목","금","토"))</f>
        <v/>
      </c>
      <c r="C10" s="25" t="inlineStr">
        <is>
          <t>휴무</t>
        </is>
      </c>
      <c r="D10" s="26" t="n"/>
      <c r="E10" s="26" t="n"/>
      <c r="F10" s="27" t="n"/>
      <c r="G10" s="28">
        <f>IF(OR(D10="",E10=""),"",ROUND(MOD(E10-D10,1)*24-IF(F10="",$F$4,F10),2))</f>
        <v/>
      </c>
      <c r="H10" s="29">
        <f>IF(G10="","",MAX(G10-8,0))</f>
        <v/>
      </c>
      <c r="I10" s="29">
        <f>IF(OR(D10="",E10=""),"",ROUND((MAX(0,MIN(IF(E10&lt;D10,E10+1,E10),1+6/24)-MAX(D10,22/24))+MAX(0,MIN(IF(E10&lt;D10,E10+1,E10),6/24)-D10))*24,2))</f>
        <v/>
      </c>
      <c r="J10" s="30">
        <f>IF(D10="","",MAX(0,ROUND((D10-$B$4)*1440,0)))</f>
        <v/>
      </c>
      <c r="K10" s="30">
        <f>IF(OR(D10="",E10=""),"",IF(E10&lt;D10,0,MAX(0,ROUND(($D$4-E10)*1440,0))))</f>
        <v/>
      </c>
      <c r="L10" s="31" t="inlineStr">
        <is>
          <t>예시 · 지우고 사용</t>
        </is>
      </c>
    </row>
    <row r="11">
      <c r="A11" s="24">
        <f>IF(5&lt;=DAY(EOMONTH(DATE($B$3,$D$3,1),0)),DATE($B$3,$D$3,5),"")</f>
        <v/>
      </c>
      <c r="B11" s="10">
        <f>IF(A11="","",CHOOSE(WEEKDAY(A11),"일","월","화","수","목","금","토"))</f>
        <v/>
      </c>
      <c r="C11" s="25" t="inlineStr">
        <is>
          <t>공휴일</t>
        </is>
      </c>
      <c r="D11" s="26" t="n"/>
      <c r="E11" s="26" t="n"/>
      <c r="F11" s="27" t="n"/>
      <c r="G11" s="28">
        <f>IF(OR(D11="",E11=""),"",ROUND(MOD(E11-D11,1)*24-IF(F11="",$F$4,F11),2))</f>
        <v/>
      </c>
      <c r="H11" s="29">
        <f>IF(G11="","",MAX(G11-8,0))</f>
        <v/>
      </c>
      <c r="I11" s="29">
        <f>IF(OR(D11="",E11=""),"",ROUND((MAX(0,MIN(IF(E11&lt;D11,E11+1,E11),1+6/24)-MAX(D11,22/24))+MAX(0,MIN(IF(E11&lt;D11,E11+1,E11),6/24)-D11))*24,2))</f>
        <v/>
      </c>
      <c r="J11" s="30">
        <f>IF(D11="","",MAX(0,ROUND((D11-$B$4)*1440,0)))</f>
        <v/>
      </c>
      <c r="K11" s="30">
        <f>IF(OR(D11="",E11=""),"",IF(E11&lt;D11,0,MAX(0,ROUND(($D$4-E11)*1440,0))))</f>
        <v/>
      </c>
      <c r="L11" s="31" t="inlineStr">
        <is>
          <t>예시 · 지우고 사용</t>
        </is>
      </c>
    </row>
    <row r="12">
      <c r="A12" s="24">
        <f>IF(6&lt;=DAY(EOMONTH(DATE($B$3,$D$3,1),0)),DATE($B$3,$D$3,6),"")</f>
        <v/>
      </c>
      <c r="B12" s="10">
        <f>IF(A12="","",CHOOSE(WEEKDAY(A12),"일","월","화","수","목","금","토"))</f>
        <v/>
      </c>
      <c r="C12" s="25" t="inlineStr">
        <is>
          <t>근무</t>
        </is>
      </c>
      <c r="D12" s="26" t="n">
        <v>0.3833333333333334</v>
      </c>
      <c r="E12" s="26" t="n">
        <v>0.7534722222222222</v>
      </c>
      <c r="F12" s="27" t="n"/>
      <c r="G12" s="28">
        <f>IF(OR(D12="",E12=""),"",ROUND(MOD(E12-D12,1)*24-IF(F12="",$F$4,F12),2))</f>
        <v/>
      </c>
      <c r="H12" s="29">
        <f>IF(G12="","",MAX(G12-8,0))</f>
        <v/>
      </c>
      <c r="I12" s="29">
        <f>IF(OR(D12="",E12=""),"",ROUND((MAX(0,MIN(IF(E12&lt;D12,E12+1,E12),1+6/24)-MAX(D12,22/24))+MAX(0,MIN(IF(E12&lt;D12,E12+1,E12),6/24)-D12))*24,2))</f>
        <v/>
      </c>
      <c r="J12" s="30">
        <f>IF(D12="","",MAX(0,ROUND((D12-$B$4)*1440,0)))</f>
        <v/>
      </c>
      <c r="K12" s="30">
        <f>IF(OR(D12="",E12=""),"",IF(E12&lt;D12,0,MAX(0,ROUND(($D$4-E12)*1440,0))))</f>
        <v/>
      </c>
      <c r="L12" s="31" t="inlineStr">
        <is>
          <t>예시 · 지우고 사용</t>
        </is>
      </c>
    </row>
    <row r="13">
      <c r="A13" s="24">
        <f>IF(7&lt;=DAY(EOMONTH(DATE($B$3,$D$3,1),0)),DATE($B$3,$D$3,7),"")</f>
        <v/>
      </c>
      <c r="B13" s="10">
        <f>IF(A13="","",CHOOSE(WEEKDAY(A13),"일","월","화","수","목","금","토"))</f>
        <v/>
      </c>
      <c r="C13" s="25" t="inlineStr">
        <is>
          <t>근무</t>
        </is>
      </c>
      <c r="D13" s="26" t="n">
        <v>0.375</v>
      </c>
      <c r="E13" s="26" t="n">
        <v>0.9583333333333334</v>
      </c>
      <c r="F13" s="27" t="n"/>
      <c r="G13" s="28">
        <f>IF(OR(D13="",E13=""),"",ROUND(MOD(E13-D13,1)*24-IF(F13="",$F$4,F13),2))</f>
        <v/>
      </c>
      <c r="H13" s="29">
        <f>IF(G13="","",MAX(G13-8,0))</f>
        <v/>
      </c>
      <c r="I13" s="29">
        <f>IF(OR(D13="",E13=""),"",ROUND((MAX(0,MIN(IF(E13&lt;D13,E13+1,E13),1+6/24)-MAX(D13,22/24))+MAX(0,MIN(IF(E13&lt;D13,E13+1,E13),6/24)-D13))*24,2))</f>
        <v/>
      </c>
      <c r="J13" s="30">
        <f>IF(D13="","",MAX(0,ROUND((D13-$B$4)*1440,0)))</f>
        <v/>
      </c>
      <c r="K13" s="30">
        <f>IF(OR(D13="",E13=""),"",IF(E13&lt;D13,0,MAX(0,ROUND(($D$4-E13)*1440,0))))</f>
        <v/>
      </c>
      <c r="L13" s="31" t="inlineStr">
        <is>
          <t>예시 · 지우고 사용</t>
        </is>
      </c>
    </row>
    <row r="14">
      <c r="A14" s="24">
        <f>IF(8&lt;=DAY(EOMONTH(DATE($B$3,$D$3,1),0)),DATE($B$3,$D$3,8),"")</f>
        <v/>
      </c>
      <c r="B14" s="10">
        <f>IF(A14="","",CHOOSE(WEEKDAY(A14),"일","월","화","수","목","금","토"))</f>
        <v/>
      </c>
      <c r="C14" s="25" t="inlineStr">
        <is>
          <t>연차</t>
        </is>
      </c>
      <c r="D14" s="26" t="n"/>
      <c r="E14" s="26" t="n"/>
      <c r="F14" s="27" t="n"/>
      <c r="G14" s="28">
        <f>IF(OR(D14="",E14=""),"",ROUND(MOD(E14-D14,1)*24-IF(F14="",$F$4,F14),2))</f>
        <v/>
      </c>
      <c r="H14" s="29">
        <f>IF(G14="","",MAX(G14-8,0))</f>
        <v/>
      </c>
      <c r="I14" s="29">
        <f>IF(OR(D14="",E14=""),"",ROUND((MAX(0,MIN(IF(E14&lt;D14,E14+1,E14),1+6/24)-MAX(D14,22/24))+MAX(0,MIN(IF(E14&lt;D14,E14+1,E14),6/24)-D14))*24,2))</f>
        <v/>
      </c>
      <c r="J14" s="30">
        <f>IF(D14="","",MAX(0,ROUND((D14-$B$4)*1440,0)))</f>
        <v/>
      </c>
      <c r="K14" s="30">
        <f>IF(OR(D14="",E14=""),"",IF(E14&lt;D14,0,MAX(0,ROUND(($D$4-E14)*1440,0))))</f>
        <v/>
      </c>
      <c r="L14" s="31" t="inlineStr">
        <is>
          <t>예시 · 지우고 사용</t>
        </is>
      </c>
    </row>
    <row r="15">
      <c r="A15" s="24">
        <f>IF(9&lt;=DAY(EOMONTH(DATE($B$3,$D$3,1),0)),DATE($B$3,$D$3,9),"")</f>
        <v/>
      </c>
      <c r="B15" s="10">
        <f>IF(A15="","",CHOOSE(WEEKDAY(A15),"일","월","화","수","목","금","토"))</f>
        <v/>
      </c>
      <c r="C15" s="25" t="n"/>
      <c r="D15" s="26" t="n"/>
      <c r="E15" s="26" t="n"/>
      <c r="F15" s="27" t="n"/>
      <c r="G15" s="28">
        <f>IF(OR(D15="",E15=""),"",ROUND(MOD(E15-D15,1)*24-IF(F15="",$F$4,F15),2))</f>
        <v/>
      </c>
      <c r="H15" s="29">
        <f>IF(G15="","",MAX(G15-8,0))</f>
        <v/>
      </c>
      <c r="I15" s="29">
        <f>IF(OR(D15="",E15=""),"",ROUND((MAX(0,MIN(IF(E15&lt;D15,E15+1,E15),1+6/24)-MAX(D15,22/24))+MAX(0,MIN(IF(E15&lt;D15,E15+1,E15),6/24)-D15))*24,2))</f>
        <v/>
      </c>
      <c r="J15" s="30">
        <f>IF(D15="","",MAX(0,ROUND((D15-$B$4)*1440,0)))</f>
        <v/>
      </c>
      <c r="K15" s="30">
        <f>IF(OR(D15="",E15=""),"",IF(E15&lt;D15,0,MAX(0,ROUND(($D$4-E15)*1440,0))))</f>
        <v/>
      </c>
      <c r="L15" s="32" t="n"/>
    </row>
    <row r="16">
      <c r="A16" s="24">
        <f>IF(10&lt;=DAY(EOMONTH(DATE($B$3,$D$3,1),0)),DATE($B$3,$D$3,10),"")</f>
        <v/>
      </c>
      <c r="B16" s="10">
        <f>IF(A16="","",CHOOSE(WEEKDAY(A16),"일","월","화","수","목","금","토"))</f>
        <v/>
      </c>
      <c r="C16" s="25" t="n"/>
      <c r="D16" s="26" t="n"/>
      <c r="E16" s="26" t="n"/>
      <c r="F16" s="27" t="n"/>
      <c r="G16" s="28">
        <f>IF(OR(D16="",E16=""),"",ROUND(MOD(E16-D16,1)*24-IF(F16="",$F$4,F16),2))</f>
        <v/>
      </c>
      <c r="H16" s="29">
        <f>IF(G16="","",MAX(G16-8,0))</f>
        <v/>
      </c>
      <c r="I16" s="29">
        <f>IF(OR(D16="",E16=""),"",ROUND((MAX(0,MIN(IF(E16&lt;D16,E16+1,E16),1+6/24)-MAX(D16,22/24))+MAX(0,MIN(IF(E16&lt;D16,E16+1,E16),6/24)-D16))*24,2))</f>
        <v/>
      </c>
      <c r="J16" s="30">
        <f>IF(D16="","",MAX(0,ROUND((D16-$B$4)*1440,0)))</f>
        <v/>
      </c>
      <c r="K16" s="30">
        <f>IF(OR(D16="",E16=""),"",IF(E16&lt;D16,0,MAX(0,ROUND(($D$4-E16)*1440,0))))</f>
        <v/>
      </c>
      <c r="L16" s="32" t="n"/>
    </row>
    <row r="17">
      <c r="A17" s="24">
        <f>IF(11&lt;=DAY(EOMONTH(DATE($B$3,$D$3,1),0)),DATE($B$3,$D$3,11),"")</f>
        <v/>
      </c>
      <c r="B17" s="10">
        <f>IF(A17="","",CHOOSE(WEEKDAY(A17),"일","월","화","수","목","금","토"))</f>
        <v/>
      </c>
      <c r="C17" s="25" t="n"/>
      <c r="D17" s="26" t="n"/>
      <c r="E17" s="26" t="n"/>
      <c r="F17" s="27" t="n"/>
      <c r="G17" s="28">
        <f>IF(OR(D17="",E17=""),"",ROUND(MOD(E17-D17,1)*24-IF(F17="",$F$4,F17),2))</f>
        <v/>
      </c>
      <c r="H17" s="29">
        <f>IF(G17="","",MAX(G17-8,0))</f>
        <v/>
      </c>
      <c r="I17" s="29">
        <f>IF(OR(D17="",E17=""),"",ROUND((MAX(0,MIN(IF(E17&lt;D17,E17+1,E17),1+6/24)-MAX(D17,22/24))+MAX(0,MIN(IF(E17&lt;D17,E17+1,E17),6/24)-D17))*24,2))</f>
        <v/>
      </c>
      <c r="J17" s="30">
        <f>IF(D17="","",MAX(0,ROUND((D17-$B$4)*1440,0)))</f>
        <v/>
      </c>
      <c r="K17" s="30">
        <f>IF(OR(D17="",E17=""),"",IF(E17&lt;D17,0,MAX(0,ROUND(($D$4-E17)*1440,0))))</f>
        <v/>
      </c>
      <c r="L17" s="32" t="n"/>
    </row>
    <row r="18">
      <c r="A18" s="24">
        <f>IF(12&lt;=DAY(EOMONTH(DATE($B$3,$D$3,1),0)),DATE($B$3,$D$3,12),"")</f>
        <v/>
      </c>
      <c r="B18" s="10">
        <f>IF(A18="","",CHOOSE(WEEKDAY(A18),"일","월","화","수","목","금","토"))</f>
        <v/>
      </c>
      <c r="C18" s="25" t="n"/>
      <c r="D18" s="26" t="n"/>
      <c r="E18" s="26" t="n"/>
      <c r="F18" s="27" t="n"/>
      <c r="G18" s="28">
        <f>IF(OR(D18="",E18=""),"",ROUND(MOD(E18-D18,1)*24-IF(F18="",$F$4,F18),2))</f>
        <v/>
      </c>
      <c r="H18" s="29">
        <f>IF(G18="","",MAX(G18-8,0))</f>
        <v/>
      </c>
      <c r="I18" s="29">
        <f>IF(OR(D18="",E18=""),"",ROUND((MAX(0,MIN(IF(E18&lt;D18,E18+1,E18),1+6/24)-MAX(D18,22/24))+MAX(0,MIN(IF(E18&lt;D18,E18+1,E18),6/24)-D18))*24,2))</f>
        <v/>
      </c>
      <c r="J18" s="30">
        <f>IF(D18="","",MAX(0,ROUND((D18-$B$4)*1440,0)))</f>
        <v/>
      </c>
      <c r="K18" s="30">
        <f>IF(OR(D18="",E18=""),"",IF(E18&lt;D18,0,MAX(0,ROUND(($D$4-E18)*1440,0))))</f>
        <v/>
      </c>
      <c r="L18" s="32" t="n"/>
    </row>
    <row r="19">
      <c r="A19" s="24">
        <f>IF(13&lt;=DAY(EOMONTH(DATE($B$3,$D$3,1),0)),DATE($B$3,$D$3,13),"")</f>
        <v/>
      </c>
      <c r="B19" s="10">
        <f>IF(A19="","",CHOOSE(WEEKDAY(A19),"일","월","화","수","목","금","토"))</f>
        <v/>
      </c>
      <c r="C19" s="25" t="n"/>
      <c r="D19" s="26" t="n"/>
      <c r="E19" s="26" t="n"/>
      <c r="F19" s="27" t="n"/>
      <c r="G19" s="28">
        <f>IF(OR(D19="",E19=""),"",ROUND(MOD(E19-D19,1)*24-IF(F19="",$F$4,F19),2))</f>
        <v/>
      </c>
      <c r="H19" s="29">
        <f>IF(G19="","",MAX(G19-8,0))</f>
        <v/>
      </c>
      <c r="I19" s="29">
        <f>IF(OR(D19="",E19=""),"",ROUND((MAX(0,MIN(IF(E19&lt;D19,E19+1,E19),1+6/24)-MAX(D19,22/24))+MAX(0,MIN(IF(E19&lt;D19,E19+1,E19),6/24)-D19))*24,2))</f>
        <v/>
      </c>
      <c r="J19" s="30">
        <f>IF(D19="","",MAX(0,ROUND((D19-$B$4)*1440,0)))</f>
        <v/>
      </c>
      <c r="K19" s="30">
        <f>IF(OR(D19="",E19=""),"",IF(E19&lt;D19,0,MAX(0,ROUND(($D$4-E19)*1440,0))))</f>
        <v/>
      </c>
      <c r="L19" s="32" t="n"/>
    </row>
    <row r="20">
      <c r="A20" s="24">
        <f>IF(14&lt;=DAY(EOMONTH(DATE($B$3,$D$3,1),0)),DATE($B$3,$D$3,14),"")</f>
        <v/>
      </c>
      <c r="B20" s="10">
        <f>IF(A20="","",CHOOSE(WEEKDAY(A20),"일","월","화","수","목","금","토"))</f>
        <v/>
      </c>
      <c r="C20" s="25" t="n"/>
      <c r="D20" s="26" t="n"/>
      <c r="E20" s="26" t="n"/>
      <c r="F20" s="27" t="n"/>
      <c r="G20" s="28">
        <f>IF(OR(D20="",E20=""),"",ROUND(MOD(E20-D20,1)*24-IF(F20="",$F$4,F20),2))</f>
        <v/>
      </c>
      <c r="H20" s="29">
        <f>IF(G20="","",MAX(G20-8,0))</f>
        <v/>
      </c>
      <c r="I20" s="29">
        <f>IF(OR(D20="",E20=""),"",ROUND((MAX(0,MIN(IF(E20&lt;D20,E20+1,E20),1+6/24)-MAX(D20,22/24))+MAX(0,MIN(IF(E20&lt;D20,E20+1,E20),6/24)-D20))*24,2))</f>
        <v/>
      </c>
      <c r="J20" s="30">
        <f>IF(D20="","",MAX(0,ROUND((D20-$B$4)*1440,0)))</f>
        <v/>
      </c>
      <c r="K20" s="30">
        <f>IF(OR(D20="",E20=""),"",IF(E20&lt;D20,0,MAX(0,ROUND(($D$4-E20)*1440,0))))</f>
        <v/>
      </c>
      <c r="L20" s="32" t="n"/>
    </row>
    <row r="21">
      <c r="A21" s="24">
        <f>IF(15&lt;=DAY(EOMONTH(DATE($B$3,$D$3,1),0)),DATE($B$3,$D$3,15),"")</f>
        <v/>
      </c>
      <c r="B21" s="10">
        <f>IF(A21="","",CHOOSE(WEEKDAY(A21),"일","월","화","수","목","금","토"))</f>
        <v/>
      </c>
      <c r="C21" s="25" t="n"/>
      <c r="D21" s="26" t="n"/>
      <c r="E21" s="26" t="n"/>
      <c r="F21" s="27" t="n"/>
      <c r="G21" s="28">
        <f>IF(OR(D21="",E21=""),"",ROUND(MOD(E21-D21,1)*24-IF(F21="",$F$4,F21),2))</f>
        <v/>
      </c>
      <c r="H21" s="29">
        <f>IF(G21="","",MAX(G21-8,0))</f>
        <v/>
      </c>
      <c r="I21" s="29">
        <f>IF(OR(D21="",E21=""),"",ROUND((MAX(0,MIN(IF(E21&lt;D21,E21+1,E21),1+6/24)-MAX(D21,22/24))+MAX(0,MIN(IF(E21&lt;D21,E21+1,E21),6/24)-D21))*24,2))</f>
        <v/>
      </c>
      <c r="J21" s="30">
        <f>IF(D21="","",MAX(0,ROUND((D21-$B$4)*1440,0)))</f>
        <v/>
      </c>
      <c r="K21" s="30">
        <f>IF(OR(D21="",E21=""),"",IF(E21&lt;D21,0,MAX(0,ROUND(($D$4-E21)*1440,0))))</f>
        <v/>
      </c>
      <c r="L21" s="32" t="n"/>
    </row>
    <row r="22">
      <c r="A22" s="24">
        <f>IF(16&lt;=DAY(EOMONTH(DATE($B$3,$D$3,1),0)),DATE($B$3,$D$3,16),"")</f>
        <v/>
      </c>
      <c r="B22" s="10">
        <f>IF(A22="","",CHOOSE(WEEKDAY(A22),"일","월","화","수","목","금","토"))</f>
        <v/>
      </c>
      <c r="C22" s="25" t="n"/>
      <c r="D22" s="26" t="n"/>
      <c r="E22" s="26" t="n"/>
      <c r="F22" s="27" t="n"/>
      <c r="G22" s="28">
        <f>IF(OR(D22="",E22=""),"",ROUND(MOD(E22-D22,1)*24-IF(F22="",$F$4,F22),2))</f>
        <v/>
      </c>
      <c r="H22" s="29">
        <f>IF(G22="","",MAX(G22-8,0))</f>
        <v/>
      </c>
      <c r="I22" s="29">
        <f>IF(OR(D22="",E22=""),"",ROUND((MAX(0,MIN(IF(E22&lt;D22,E22+1,E22),1+6/24)-MAX(D22,22/24))+MAX(0,MIN(IF(E22&lt;D22,E22+1,E22),6/24)-D22))*24,2))</f>
        <v/>
      </c>
      <c r="J22" s="30">
        <f>IF(D22="","",MAX(0,ROUND((D22-$B$4)*1440,0)))</f>
        <v/>
      </c>
      <c r="K22" s="30">
        <f>IF(OR(D22="",E22=""),"",IF(E22&lt;D22,0,MAX(0,ROUND(($D$4-E22)*1440,0))))</f>
        <v/>
      </c>
      <c r="L22" s="32" t="n"/>
    </row>
    <row r="23">
      <c r="A23" s="24">
        <f>IF(17&lt;=DAY(EOMONTH(DATE($B$3,$D$3,1),0)),DATE($B$3,$D$3,17),"")</f>
        <v/>
      </c>
      <c r="B23" s="10">
        <f>IF(A23="","",CHOOSE(WEEKDAY(A23),"일","월","화","수","목","금","토"))</f>
        <v/>
      </c>
      <c r="C23" s="25" t="n"/>
      <c r="D23" s="26" t="n"/>
      <c r="E23" s="26" t="n"/>
      <c r="F23" s="27" t="n"/>
      <c r="G23" s="28">
        <f>IF(OR(D23="",E23=""),"",ROUND(MOD(E23-D23,1)*24-IF(F23="",$F$4,F23),2))</f>
        <v/>
      </c>
      <c r="H23" s="29">
        <f>IF(G23="","",MAX(G23-8,0))</f>
        <v/>
      </c>
      <c r="I23" s="29">
        <f>IF(OR(D23="",E23=""),"",ROUND((MAX(0,MIN(IF(E23&lt;D23,E23+1,E23),1+6/24)-MAX(D23,22/24))+MAX(0,MIN(IF(E23&lt;D23,E23+1,E23),6/24)-D23))*24,2))</f>
        <v/>
      </c>
      <c r="J23" s="30">
        <f>IF(D23="","",MAX(0,ROUND((D23-$B$4)*1440,0)))</f>
        <v/>
      </c>
      <c r="K23" s="30">
        <f>IF(OR(D23="",E23=""),"",IF(E23&lt;D23,0,MAX(0,ROUND(($D$4-E23)*1440,0))))</f>
        <v/>
      </c>
      <c r="L23" s="32" t="n"/>
    </row>
    <row r="24">
      <c r="A24" s="24">
        <f>IF(18&lt;=DAY(EOMONTH(DATE($B$3,$D$3,1),0)),DATE($B$3,$D$3,18),"")</f>
        <v/>
      </c>
      <c r="B24" s="10">
        <f>IF(A24="","",CHOOSE(WEEKDAY(A24),"일","월","화","수","목","금","토"))</f>
        <v/>
      </c>
      <c r="C24" s="25" t="n"/>
      <c r="D24" s="26" t="n"/>
      <c r="E24" s="26" t="n"/>
      <c r="F24" s="27" t="n"/>
      <c r="G24" s="28">
        <f>IF(OR(D24="",E24=""),"",ROUND(MOD(E24-D24,1)*24-IF(F24="",$F$4,F24),2))</f>
        <v/>
      </c>
      <c r="H24" s="29">
        <f>IF(G24="","",MAX(G24-8,0))</f>
        <v/>
      </c>
      <c r="I24" s="29">
        <f>IF(OR(D24="",E24=""),"",ROUND((MAX(0,MIN(IF(E24&lt;D24,E24+1,E24),1+6/24)-MAX(D24,22/24))+MAX(0,MIN(IF(E24&lt;D24,E24+1,E24),6/24)-D24))*24,2))</f>
        <v/>
      </c>
      <c r="J24" s="30">
        <f>IF(D24="","",MAX(0,ROUND((D24-$B$4)*1440,0)))</f>
        <v/>
      </c>
      <c r="K24" s="30">
        <f>IF(OR(D24="",E24=""),"",IF(E24&lt;D24,0,MAX(0,ROUND(($D$4-E24)*1440,0))))</f>
        <v/>
      </c>
      <c r="L24" s="32" t="n"/>
    </row>
    <row r="25">
      <c r="A25" s="24">
        <f>IF(19&lt;=DAY(EOMONTH(DATE($B$3,$D$3,1),0)),DATE($B$3,$D$3,19),"")</f>
        <v/>
      </c>
      <c r="B25" s="10">
        <f>IF(A25="","",CHOOSE(WEEKDAY(A25),"일","월","화","수","목","금","토"))</f>
        <v/>
      </c>
      <c r="C25" s="25" t="n"/>
      <c r="D25" s="26" t="n"/>
      <c r="E25" s="26" t="n"/>
      <c r="F25" s="27" t="n"/>
      <c r="G25" s="28">
        <f>IF(OR(D25="",E25=""),"",ROUND(MOD(E25-D25,1)*24-IF(F25="",$F$4,F25),2))</f>
        <v/>
      </c>
      <c r="H25" s="29">
        <f>IF(G25="","",MAX(G25-8,0))</f>
        <v/>
      </c>
      <c r="I25" s="29">
        <f>IF(OR(D25="",E25=""),"",ROUND((MAX(0,MIN(IF(E25&lt;D25,E25+1,E25),1+6/24)-MAX(D25,22/24))+MAX(0,MIN(IF(E25&lt;D25,E25+1,E25),6/24)-D25))*24,2))</f>
        <v/>
      </c>
      <c r="J25" s="30">
        <f>IF(D25="","",MAX(0,ROUND((D25-$B$4)*1440,0)))</f>
        <v/>
      </c>
      <c r="K25" s="30">
        <f>IF(OR(D25="",E25=""),"",IF(E25&lt;D25,0,MAX(0,ROUND(($D$4-E25)*1440,0))))</f>
        <v/>
      </c>
      <c r="L25" s="32" t="n"/>
    </row>
    <row r="26">
      <c r="A26" s="24">
        <f>IF(20&lt;=DAY(EOMONTH(DATE($B$3,$D$3,1),0)),DATE($B$3,$D$3,20),"")</f>
        <v/>
      </c>
      <c r="B26" s="10">
        <f>IF(A26="","",CHOOSE(WEEKDAY(A26),"일","월","화","수","목","금","토"))</f>
        <v/>
      </c>
      <c r="C26" s="25" t="n"/>
      <c r="D26" s="26" t="n"/>
      <c r="E26" s="26" t="n"/>
      <c r="F26" s="27" t="n"/>
      <c r="G26" s="28">
        <f>IF(OR(D26="",E26=""),"",ROUND(MOD(E26-D26,1)*24-IF(F26="",$F$4,F26),2))</f>
        <v/>
      </c>
      <c r="H26" s="29">
        <f>IF(G26="","",MAX(G26-8,0))</f>
        <v/>
      </c>
      <c r="I26" s="29">
        <f>IF(OR(D26="",E26=""),"",ROUND((MAX(0,MIN(IF(E26&lt;D26,E26+1,E26),1+6/24)-MAX(D26,22/24))+MAX(0,MIN(IF(E26&lt;D26,E26+1,E26),6/24)-D26))*24,2))</f>
        <v/>
      </c>
      <c r="J26" s="30">
        <f>IF(D26="","",MAX(0,ROUND((D26-$B$4)*1440,0)))</f>
        <v/>
      </c>
      <c r="K26" s="30">
        <f>IF(OR(D26="",E26=""),"",IF(E26&lt;D26,0,MAX(0,ROUND(($D$4-E26)*1440,0))))</f>
        <v/>
      </c>
      <c r="L26" s="32" t="n"/>
    </row>
    <row r="27">
      <c r="A27" s="24">
        <f>IF(21&lt;=DAY(EOMONTH(DATE($B$3,$D$3,1),0)),DATE($B$3,$D$3,21),"")</f>
        <v/>
      </c>
      <c r="B27" s="10">
        <f>IF(A27="","",CHOOSE(WEEKDAY(A27),"일","월","화","수","목","금","토"))</f>
        <v/>
      </c>
      <c r="C27" s="25" t="n"/>
      <c r="D27" s="26" t="n"/>
      <c r="E27" s="26" t="n"/>
      <c r="F27" s="27" t="n"/>
      <c r="G27" s="28">
        <f>IF(OR(D27="",E27=""),"",ROUND(MOD(E27-D27,1)*24-IF(F27="",$F$4,F27),2))</f>
        <v/>
      </c>
      <c r="H27" s="29">
        <f>IF(G27="","",MAX(G27-8,0))</f>
        <v/>
      </c>
      <c r="I27" s="29">
        <f>IF(OR(D27="",E27=""),"",ROUND((MAX(0,MIN(IF(E27&lt;D27,E27+1,E27),1+6/24)-MAX(D27,22/24))+MAX(0,MIN(IF(E27&lt;D27,E27+1,E27),6/24)-D27))*24,2))</f>
        <v/>
      </c>
      <c r="J27" s="30">
        <f>IF(D27="","",MAX(0,ROUND((D27-$B$4)*1440,0)))</f>
        <v/>
      </c>
      <c r="K27" s="30">
        <f>IF(OR(D27="",E27=""),"",IF(E27&lt;D27,0,MAX(0,ROUND(($D$4-E27)*1440,0))))</f>
        <v/>
      </c>
      <c r="L27" s="32" t="n"/>
    </row>
    <row r="28">
      <c r="A28" s="24">
        <f>IF(22&lt;=DAY(EOMONTH(DATE($B$3,$D$3,1),0)),DATE($B$3,$D$3,22),"")</f>
        <v/>
      </c>
      <c r="B28" s="10">
        <f>IF(A28="","",CHOOSE(WEEKDAY(A28),"일","월","화","수","목","금","토"))</f>
        <v/>
      </c>
      <c r="C28" s="25" t="n"/>
      <c r="D28" s="26" t="n"/>
      <c r="E28" s="26" t="n"/>
      <c r="F28" s="27" t="n"/>
      <c r="G28" s="28">
        <f>IF(OR(D28="",E28=""),"",ROUND(MOD(E28-D28,1)*24-IF(F28="",$F$4,F28),2))</f>
        <v/>
      </c>
      <c r="H28" s="29">
        <f>IF(G28="","",MAX(G28-8,0))</f>
        <v/>
      </c>
      <c r="I28" s="29">
        <f>IF(OR(D28="",E28=""),"",ROUND((MAX(0,MIN(IF(E28&lt;D28,E28+1,E28),1+6/24)-MAX(D28,22/24))+MAX(0,MIN(IF(E28&lt;D28,E28+1,E28),6/24)-D28))*24,2))</f>
        <v/>
      </c>
      <c r="J28" s="30">
        <f>IF(D28="","",MAX(0,ROUND((D28-$B$4)*1440,0)))</f>
        <v/>
      </c>
      <c r="K28" s="30">
        <f>IF(OR(D28="",E28=""),"",IF(E28&lt;D28,0,MAX(0,ROUND(($D$4-E28)*1440,0))))</f>
        <v/>
      </c>
      <c r="L28" s="32" t="n"/>
    </row>
    <row r="29">
      <c r="A29" s="24">
        <f>IF(23&lt;=DAY(EOMONTH(DATE($B$3,$D$3,1),0)),DATE($B$3,$D$3,23),"")</f>
        <v/>
      </c>
      <c r="B29" s="10">
        <f>IF(A29="","",CHOOSE(WEEKDAY(A29),"일","월","화","수","목","금","토"))</f>
        <v/>
      </c>
      <c r="C29" s="25" t="n"/>
      <c r="D29" s="26" t="n"/>
      <c r="E29" s="26" t="n"/>
      <c r="F29" s="27" t="n"/>
      <c r="G29" s="28">
        <f>IF(OR(D29="",E29=""),"",ROUND(MOD(E29-D29,1)*24-IF(F29="",$F$4,F29),2))</f>
        <v/>
      </c>
      <c r="H29" s="29">
        <f>IF(G29="","",MAX(G29-8,0))</f>
        <v/>
      </c>
      <c r="I29" s="29">
        <f>IF(OR(D29="",E29=""),"",ROUND((MAX(0,MIN(IF(E29&lt;D29,E29+1,E29),1+6/24)-MAX(D29,22/24))+MAX(0,MIN(IF(E29&lt;D29,E29+1,E29),6/24)-D29))*24,2))</f>
        <v/>
      </c>
      <c r="J29" s="30">
        <f>IF(D29="","",MAX(0,ROUND((D29-$B$4)*1440,0)))</f>
        <v/>
      </c>
      <c r="K29" s="30">
        <f>IF(OR(D29="",E29=""),"",IF(E29&lt;D29,0,MAX(0,ROUND(($D$4-E29)*1440,0))))</f>
        <v/>
      </c>
      <c r="L29" s="32" t="n"/>
    </row>
    <row r="30">
      <c r="A30" s="24">
        <f>IF(24&lt;=DAY(EOMONTH(DATE($B$3,$D$3,1),0)),DATE($B$3,$D$3,24),"")</f>
        <v/>
      </c>
      <c r="B30" s="10">
        <f>IF(A30="","",CHOOSE(WEEKDAY(A30),"일","월","화","수","목","금","토"))</f>
        <v/>
      </c>
      <c r="C30" s="25" t="n"/>
      <c r="D30" s="26" t="n"/>
      <c r="E30" s="26" t="n"/>
      <c r="F30" s="27" t="n"/>
      <c r="G30" s="28">
        <f>IF(OR(D30="",E30=""),"",ROUND(MOD(E30-D30,1)*24-IF(F30="",$F$4,F30),2))</f>
        <v/>
      </c>
      <c r="H30" s="29">
        <f>IF(G30="","",MAX(G30-8,0))</f>
        <v/>
      </c>
      <c r="I30" s="29">
        <f>IF(OR(D30="",E30=""),"",ROUND((MAX(0,MIN(IF(E30&lt;D30,E30+1,E30),1+6/24)-MAX(D30,22/24))+MAX(0,MIN(IF(E30&lt;D30,E30+1,E30),6/24)-D30))*24,2))</f>
        <v/>
      </c>
      <c r="J30" s="30">
        <f>IF(D30="","",MAX(0,ROUND((D30-$B$4)*1440,0)))</f>
        <v/>
      </c>
      <c r="K30" s="30">
        <f>IF(OR(D30="",E30=""),"",IF(E30&lt;D30,0,MAX(0,ROUND(($D$4-E30)*1440,0))))</f>
        <v/>
      </c>
      <c r="L30" s="32" t="n"/>
    </row>
    <row r="31">
      <c r="A31" s="24">
        <f>IF(25&lt;=DAY(EOMONTH(DATE($B$3,$D$3,1),0)),DATE($B$3,$D$3,25),"")</f>
        <v/>
      </c>
      <c r="B31" s="10">
        <f>IF(A31="","",CHOOSE(WEEKDAY(A31),"일","월","화","수","목","금","토"))</f>
        <v/>
      </c>
      <c r="C31" s="25" t="n"/>
      <c r="D31" s="26" t="n"/>
      <c r="E31" s="26" t="n"/>
      <c r="F31" s="27" t="n"/>
      <c r="G31" s="28">
        <f>IF(OR(D31="",E31=""),"",ROUND(MOD(E31-D31,1)*24-IF(F31="",$F$4,F31),2))</f>
        <v/>
      </c>
      <c r="H31" s="29">
        <f>IF(G31="","",MAX(G31-8,0))</f>
        <v/>
      </c>
      <c r="I31" s="29">
        <f>IF(OR(D31="",E31=""),"",ROUND((MAX(0,MIN(IF(E31&lt;D31,E31+1,E31),1+6/24)-MAX(D31,22/24))+MAX(0,MIN(IF(E31&lt;D31,E31+1,E31),6/24)-D31))*24,2))</f>
        <v/>
      </c>
      <c r="J31" s="30">
        <f>IF(D31="","",MAX(0,ROUND((D31-$B$4)*1440,0)))</f>
        <v/>
      </c>
      <c r="K31" s="30">
        <f>IF(OR(D31="",E31=""),"",IF(E31&lt;D31,0,MAX(0,ROUND(($D$4-E31)*1440,0))))</f>
        <v/>
      </c>
      <c r="L31" s="32" t="n"/>
    </row>
    <row r="32">
      <c r="A32" s="24">
        <f>IF(26&lt;=DAY(EOMONTH(DATE($B$3,$D$3,1),0)),DATE($B$3,$D$3,26),"")</f>
        <v/>
      </c>
      <c r="B32" s="10">
        <f>IF(A32="","",CHOOSE(WEEKDAY(A32),"일","월","화","수","목","금","토"))</f>
        <v/>
      </c>
      <c r="C32" s="25" t="n"/>
      <c r="D32" s="26" t="n"/>
      <c r="E32" s="26" t="n"/>
      <c r="F32" s="27" t="n"/>
      <c r="G32" s="28">
        <f>IF(OR(D32="",E32=""),"",ROUND(MOD(E32-D32,1)*24-IF(F32="",$F$4,F32),2))</f>
        <v/>
      </c>
      <c r="H32" s="29">
        <f>IF(G32="","",MAX(G32-8,0))</f>
        <v/>
      </c>
      <c r="I32" s="29">
        <f>IF(OR(D32="",E32=""),"",ROUND((MAX(0,MIN(IF(E32&lt;D32,E32+1,E32),1+6/24)-MAX(D32,22/24))+MAX(0,MIN(IF(E32&lt;D32,E32+1,E32),6/24)-D32))*24,2))</f>
        <v/>
      </c>
      <c r="J32" s="30">
        <f>IF(D32="","",MAX(0,ROUND((D32-$B$4)*1440,0)))</f>
        <v/>
      </c>
      <c r="K32" s="30">
        <f>IF(OR(D32="",E32=""),"",IF(E32&lt;D32,0,MAX(0,ROUND(($D$4-E32)*1440,0))))</f>
        <v/>
      </c>
      <c r="L32" s="32" t="n"/>
    </row>
    <row r="33">
      <c r="A33" s="24">
        <f>IF(27&lt;=DAY(EOMONTH(DATE($B$3,$D$3,1),0)),DATE($B$3,$D$3,27),"")</f>
        <v/>
      </c>
      <c r="B33" s="10">
        <f>IF(A33="","",CHOOSE(WEEKDAY(A33),"일","월","화","수","목","금","토"))</f>
        <v/>
      </c>
      <c r="C33" s="25" t="n"/>
      <c r="D33" s="26" t="n"/>
      <c r="E33" s="26" t="n"/>
      <c r="F33" s="27" t="n"/>
      <c r="G33" s="28">
        <f>IF(OR(D33="",E33=""),"",ROUND(MOD(E33-D33,1)*24-IF(F33="",$F$4,F33),2))</f>
        <v/>
      </c>
      <c r="H33" s="29">
        <f>IF(G33="","",MAX(G33-8,0))</f>
        <v/>
      </c>
      <c r="I33" s="29">
        <f>IF(OR(D33="",E33=""),"",ROUND((MAX(0,MIN(IF(E33&lt;D33,E33+1,E33),1+6/24)-MAX(D33,22/24))+MAX(0,MIN(IF(E33&lt;D33,E33+1,E33),6/24)-D33))*24,2))</f>
        <v/>
      </c>
      <c r="J33" s="30">
        <f>IF(D33="","",MAX(0,ROUND((D33-$B$4)*1440,0)))</f>
        <v/>
      </c>
      <c r="K33" s="30">
        <f>IF(OR(D33="",E33=""),"",IF(E33&lt;D33,0,MAX(0,ROUND(($D$4-E33)*1440,0))))</f>
        <v/>
      </c>
      <c r="L33" s="32" t="n"/>
    </row>
    <row r="34">
      <c r="A34" s="24">
        <f>IF(28&lt;=DAY(EOMONTH(DATE($B$3,$D$3,1),0)),DATE($B$3,$D$3,28),"")</f>
        <v/>
      </c>
      <c r="B34" s="10">
        <f>IF(A34="","",CHOOSE(WEEKDAY(A34),"일","월","화","수","목","금","토"))</f>
        <v/>
      </c>
      <c r="C34" s="25" t="n"/>
      <c r="D34" s="26" t="n"/>
      <c r="E34" s="26" t="n"/>
      <c r="F34" s="27" t="n"/>
      <c r="G34" s="28">
        <f>IF(OR(D34="",E34=""),"",ROUND(MOD(E34-D34,1)*24-IF(F34="",$F$4,F34),2))</f>
        <v/>
      </c>
      <c r="H34" s="29">
        <f>IF(G34="","",MAX(G34-8,0))</f>
        <v/>
      </c>
      <c r="I34" s="29">
        <f>IF(OR(D34="",E34=""),"",ROUND((MAX(0,MIN(IF(E34&lt;D34,E34+1,E34),1+6/24)-MAX(D34,22/24))+MAX(0,MIN(IF(E34&lt;D34,E34+1,E34),6/24)-D34))*24,2))</f>
        <v/>
      </c>
      <c r="J34" s="30">
        <f>IF(D34="","",MAX(0,ROUND((D34-$B$4)*1440,0)))</f>
        <v/>
      </c>
      <c r="K34" s="30">
        <f>IF(OR(D34="",E34=""),"",IF(E34&lt;D34,0,MAX(0,ROUND(($D$4-E34)*1440,0))))</f>
        <v/>
      </c>
      <c r="L34" s="32" t="n"/>
    </row>
    <row r="35">
      <c r="A35" s="24">
        <f>IF(29&lt;=DAY(EOMONTH(DATE($B$3,$D$3,1),0)),DATE($B$3,$D$3,29),"")</f>
        <v/>
      </c>
      <c r="B35" s="10">
        <f>IF(A35="","",CHOOSE(WEEKDAY(A35),"일","월","화","수","목","금","토"))</f>
        <v/>
      </c>
      <c r="C35" s="25" t="n"/>
      <c r="D35" s="26" t="n"/>
      <c r="E35" s="26" t="n"/>
      <c r="F35" s="27" t="n"/>
      <c r="G35" s="28">
        <f>IF(OR(D35="",E35=""),"",ROUND(MOD(E35-D35,1)*24-IF(F35="",$F$4,F35),2))</f>
        <v/>
      </c>
      <c r="H35" s="29">
        <f>IF(G35="","",MAX(G35-8,0))</f>
        <v/>
      </c>
      <c r="I35" s="29">
        <f>IF(OR(D35="",E35=""),"",ROUND((MAX(0,MIN(IF(E35&lt;D35,E35+1,E35),1+6/24)-MAX(D35,22/24))+MAX(0,MIN(IF(E35&lt;D35,E35+1,E35),6/24)-D35))*24,2))</f>
        <v/>
      </c>
      <c r="J35" s="30">
        <f>IF(D35="","",MAX(0,ROUND((D35-$B$4)*1440,0)))</f>
        <v/>
      </c>
      <c r="K35" s="30">
        <f>IF(OR(D35="",E35=""),"",IF(E35&lt;D35,0,MAX(0,ROUND(($D$4-E35)*1440,0))))</f>
        <v/>
      </c>
      <c r="L35" s="32" t="n"/>
    </row>
    <row r="36">
      <c r="A36" s="24">
        <f>IF(30&lt;=DAY(EOMONTH(DATE($B$3,$D$3,1),0)),DATE($B$3,$D$3,30),"")</f>
        <v/>
      </c>
      <c r="B36" s="10">
        <f>IF(A36="","",CHOOSE(WEEKDAY(A36),"일","월","화","수","목","금","토"))</f>
        <v/>
      </c>
      <c r="C36" s="25" t="n"/>
      <c r="D36" s="26" t="n"/>
      <c r="E36" s="26" t="n"/>
      <c r="F36" s="27" t="n"/>
      <c r="G36" s="28">
        <f>IF(OR(D36="",E36=""),"",ROUND(MOD(E36-D36,1)*24-IF(F36="",$F$4,F36),2))</f>
        <v/>
      </c>
      <c r="H36" s="29">
        <f>IF(G36="","",MAX(G36-8,0))</f>
        <v/>
      </c>
      <c r="I36" s="29">
        <f>IF(OR(D36="",E36=""),"",ROUND((MAX(0,MIN(IF(E36&lt;D36,E36+1,E36),1+6/24)-MAX(D36,22/24))+MAX(0,MIN(IF(E36&lt;D36,E36+1,E36),6/24)-D36))*24,2))</f>
        <v/>
      </c>
      <c r="J36" s="30">
        <f>IF(D36="","",MAX(0,ROUND((D36-$B$4)*1440,0)))</f>
        <v/>
      </c>
      <c r="K36" s="30">
        <f>IF(OR(D36="",E36=""),"",IF(E36&lt;D36,0,MAX(0,ROUND(($D$4-E36)*1440,0))))</f>
        <v/>
      </c>
      <c r="L36" s="32" t="n"/>
    </row>
    <row r="37">
      <c r="A37" s="24">
        <f>IF(31&lt;=DAY(EOMONTH(DATE($B$3,$D$3,1),0)),DATE($B$3,$D$3,31),"")</f>
        <v/>
      </c>
      <c r="B37" s="10">
        <f>IF(A37="","",CHOOSE(WEEKDAY(A37),"일","월","화","수","목","금","토"))</f>
        <v/>
      </c>
      <c r="C37" s="25" t="n"/>
      <c r="D37" s="26" t="n"/>
      <c r="E37" s="26" t="n"/>
      <c r="F37" s="27" t="n"/>
      <c r="G37" s="28">
        <f>IF(OR(D37="",E37=""),"",ROUND(MOD(E37-D37,1)*24-IF(F37="",$F$4,F37),2))</f>
        <v/>
      </c>
      <c r="H37" s="29">
        <f>IF(G37="","",MAX(G37-8,0))</f>
        <v/>
      </c>
      <c r="I37" s="29">
        <f>IF(OR(D37="",E37=""),"",ROUND((MAX(0,MIN(IF(E37&lt;D37,E37+1,E37),1+6/24)-MAX(D37,22/24))+MAX(0,MIN(IF(E37&lt;D37,E37+1,E37),6/24)-D37))*24,2))</f>
        <v/>
      </c>
      <c r="J37" s="30">
        <f>IF(D37="","",MAX(0,ROUND((D37-$B$4)*1440,0)))</f>
        <v/>
      </c>
      <c r="K37" s="30">
        <f>IF(OR(D37="",E37=""),"",IF(E37&lt;D37,0,MAX(0,ROUND(($D$4-E37)*1440,0))))</f>
        <v/>
      </c>
      <c r="L37" s="32" t="n"/>
    </row>
    <row r="39" ht="30" customHeight="1">
      <c r="A39" s="23" t="inlineStr">
        <is>
          <t>집계</t>
        </is>
      </c>
      <c r="B39" s="33" t="n"/>
      <c r="C39" s="33" t="n"/>
      <c r="D39" s="33" t="n"/>
      <c r="E39" s="18" t="n"/>
      <c r="F39" s="23" t="inlineStr"/>
      <c r="G39" s="23" t="inlineStr">
        <is>
          <t>예상 임금</t>
        </is>
      </c>
      <c r="H39" s="33" t="n"/>
      <c r="I39" s="33" t="n"/>
      <c r="J39" s="33" t="n"/>
      <c r="K39" s="33" t="n"/>
      <c r="L39" s="18" t="n"/>
    </row>
    <row r="40">
      <c r="A40" s="5" t="inlineStr">
        <is>
          <t>근무일수</t>
        </is>
      </c>
      <c r="B40" s="34" t="n"/>
      <c r="C40" s="35">
        <f>COUNTIF(C7:C37,"근무")+COUNTIF(C7:C37,"교육·출장")</f>
        <v/>
      </c>
      <c r="D40" s="36" t="n"/>
      <c r="E40" s="36" t="n"/>
      <c r="G40" s="5" t="inlineStr">
        <is>
          <t>기본 임금 (근무시간 × 시급)</t>
        </is>
      </c>
      <c r="H40" s="36" t="n"/>
      <c r="I40" s="36" t="n"/>
      <c r="J40" s="36" t="n"/>
      <c r="K40" s="37">
        <f>ROUND(SUM(G7:G37)*$H$4,0)</f>
        <v/>
      </c>
      <c r="L40" s="36" t="n"/>
    </row>
    <row r="41">
      <c r="A41" s="5" t="inlineStr">
        <is>
          <t>연차 · 반차</t>
        </is>
      </c>
      <c r="B41" s="34" t="n"/>
      <c r="C41" s="38">
        <f>COUNTIF(C7:C37,"연차")+COUNTIF(C7:C37,"반차")*0.5</f>
        <v/>
      </c>
      <c r="D41" s="36" t="n"/>
      <c r="E41" s="36" t="n"/>
      <c r="G41" s="5" t="inlineStr">
        <is>
          <t>연장 가산 (연장 × 시급 × 50%)</t>
        </is>
      </c>
      <c r="H41" s="36" t="n"/>
      <c r="I41" s="36" t="n"/>
      <c r="J41" s="36" t="n"/>
      <c r="K41" s="37">
        <f>IF($K$4="예",ROUND(SUM(H7:H37)*$H$4*0.5,0),0)</f>
        <v/>
      </c>
      <c r="L41" s="36" t="n"/>
    </row>
    <row r="42">
      <c r="A42" s="5" t="inlineStr">
        <is>
          <t>결근</t>
        </is>
      </c>
      <c r="B42" s="34" t="n"/>
      <c r="C42" s="35">
        <f>COUNTIF(C7:C37,"결근")</f>
        <v/>
      </c>
      <c r="D42" s="36" t="n"/>
      <c r="E42" s="36" t="n"/>
      <c r="G42" s="5" t="inlineStr">
        <is>
          <t>야간 가산 (야간 × 시급 × 50%)</t>
        </is>
      </c>
      <c r="H42" s="36" t="n"/>
      <c r="I42" s="36" t="n"/>
      <c r="J42" s="36" t="n"/>
      <c r="K42" s="37">
        <f>IF($K$4="예",ROUND(SUM(I7:I37)*$H$4*0.5,0),0)</f>
        <v/>
      </c>
      <c r="L42" s="36" t="n"/>
    </row>
    <row r="43">
      <c r="A43" s="5" t="inlineStr">
        <is>
          <t>총 근무시간</t>
        </is>
      </c>
      <c r="B43" s="34" t="n"/>
      <c r="C43" s="39">
        <f>SUM(G7:G37)</f>
        <v/>
      </c>
      <c r="D43" s="36" t="n"/>
      <c r="E43" s="36" t="n"/>
      <c r="G43" s="5" t="inlineStr">
        <is>
          <t>합계 (주휴·연차수당 제외)</t>
        </is>
      </c>
      <c r="H43" s="36" t="n"/>
      <c r="I43" s="36" t="n"/>
      <c r="J43" s="36" t="n"/>
      <c r="K43" s="40">
        <f>SUM(K40:K42)</f>
        <v/>
      </c>
      <c r="L43" s="36" t="n"/>
    </row>
    <row r="44">
      <c r="A44" s="5" t="inlineStr">
        <is>
          <t>연장 근로시간</t>
        </is>
      </c>
      <c r="B44" s="34" t="n"/>
      <c r="C44" s="39">
        <f>SUM(H7:H37)</f>
        <v/>
      </c>
      <c r="D44" s="36" t="n"/>
      <c r="E44" s="36" t="n"/>
    </row>
    <row r="45">
      <c r="A45" s="5" t="inlineStr">
        <is>
          <t>야간 근로시간</t>
        </is>
      </c>
      <c r="B45" s="34" t="n"/>
      <c r="C45" s="39">
        <f>SUM(I7:I37)</f>
        <v/>
      </c>
      <c r="D45" s="36" t="n"/>
      <c r="E45" s="36" t="n"/>
      <c r="G45" s="41" t="inlineStr">
        <is>
          <t>※ 하루 8시간을 넘는 시간을 연장으로 계산합니다(주 40시간 초과분은 별도 확인). 야간은 22시~06시입니다.</t>
        </is>
      </c>
    </row>
    <row r="46">
      <c r="A46" s="5" t="inlineStr">
        <is>
          <t>지각 횟수 / 총 분</t>
        </is>
      </c>
      <c r="B46" s="34" t="n"/>
      <c r="C46" s="42">
        <f>COUNTIF(J7:J37,"&gt;0")&amp;"회 / "&amp;SUM(J7:J37)&amp;"분"</f>
        <v/>
      </c>
      <c r="D46" s="36" t="n"/>
      <c r="E46" s="36" t="n"/>
    </row>
    <row r="48">
      <c r="A48" s="43" t="inlineStr">
        <is>
          <t>위 기록이 사실과 같음을 확인합니다.          근로자 :                    (서명)          관리자 :                    (서명)</t>
        </is>
      </c>
    </row>
  </sheetData>
  <mergeCells count="29">
    <mergeCell ref="A39:E39"/>
    <mergeCell ref="C44:E44"/>
    <mergeCell ref="C41:E41"/>
    <mergeCell ref="C40:E40"/>
    <mergeCell ref="A45:B45"/>
    <mergeCell ref="H4:I4"/>
    <mergeCell ref="C43:E43"/>
    <mergeCell ref="G41:J41"/>
    <mergeCell ref="C46:E46"/>
    <mergeCell ref="A2:L2"/>
    <mergeCell ref="G40:J40"/>
    <mergeCell ref="A41:B41"/>
    <mergeCell ref="G43:J43"/>
    <mergeCell ref="A46:B46"/>
    <mergeCell ref="K41:L41"/>
    <mergeCell ref="K40:L40"/>
    <mergeCell ref="G42:J42"/>
    <mergeCell ref="K43:L43"/>
    <mergeCell ref="A42:B42"/>
    <mergeCell ref="K42:L42"/>
    <mergeCell ref="H3:I3"/>
    <mergeCell ref="C42:E42"/>
    <mergeCell ref="A48:L48"/>
    <mergeCell ref="A43:B43"/>
    <mergeCell ref="C45:E45"/>
    <mergeCell ref="A1:L1"/>
    <mergeCell ref="G39:L39"/>
    <mergeCell ref="A44:B44"/>
    <mergeCell ref="A40:B40"/>
  </mergeCells>
  <conditionalFormatting sqref="A7:B37">
    <cfRule type="expression" priority="1" dxfId="0">
      <formula>$B7="일"</formula>
    </cfRule>
    <cfRule type="expression" priority="2" dxfId="1">
      <formula>$B7="토"</formula>
    </cfRule>
  </conditionalFormatting>
  <conditionalFormatting sqref="C7:L37">
    <cfRule type="expression" priority="3" dxfId="2">
      <formula>OR($C7="휴무",$C7="공휴일")</formula>
    </cfRule>
    <cfRule type="expression" priority="4" dxfId="3">
      <formula>OR($C7="연차",$C7="반차")</formula>
    </cfRule>
    <cfRule type="expression" priority="5" dxfId="4">
      <formula>$C7="결근"</formula>
    </cfRule>
  </conditionalFormatting>
  <conditionalFormatting sqref="J7:K37">
    <cfRule type="cellIs" priority="6" operator="greaterThan" dxfId="0">
      <formula>0</formula>
    </cfRule>
  </conditionalFormatting>
  <dataValidations count="2">
    <dataValidation sqref="K4" showDropDown="0" showInputMessage="1" showErrorMessage="1" allowBlank="1" errorTitle="입력 확인" error="목록에서 선택해 주세요." prompt="상시 5인 이상 사업장이면 연장·야간 가산수당(50%)이 적용됩니다." type="list">
      <formula1>"예,아니오"</formula1>
    </dataValidation>
    <dataValidation sqref="C7:C37" showDropDown="0" showInputMessage="0" showErrorMessage="1" allowBlank="1" errorTitle="입력 확인" error="목록에서 선택해 주세요." type="list">
      <formula1>"근무,휴무,연차,반차,공휴일,결근,병가,교육·출장"</formula1>
    </dataValidation>
  </dataValidations>
  <pageMargins left="0.4" right="0.4" top="0.5" bottom="0.6" header="0.5" footer="0.5"/>
  <pageSetup orientation="portrait" paperSize="9" fitToHeight="1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uglydolls.shop</dc:creator>
  <dc:title xmlns:dc="http://purl.org/dc/elements/1.1/">attendance-record</dc:title>
  <dcterms:created xmlns:dcterms="http://purl.org/dc/terms/" xmlns:xsi="http://www.w3.org/2001/XMLSchema-instance" xsi:type="dcterms:W3CDTF">2026-10-05T00:16:54Z</dcterms:created>
  <dcterms:modified xmlns:dcterms="http://purl.org/dc/terms/" xmlns:xsi="http://www.w3.org/2001/XMLSchema-instance" xsi:type="dcterms:W3CDTF">2026-10-05T00:16:54Z</dcterms:modified>
</cp:coreProperties>
</file>